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'BalSheet'!$A$1:$D$51</definedName>
    <definedName name="_xlnm.Print_Area" localSheetId="0">'Cashflow'!$A$1:$H$68</definedName>
    <definedName name="_xlnm.Print_Area" localSheetId="3">'Equity '!$A$1:$J$44</definedName>
    <definedName name="_xlnm.Print_Area" localSheetId="1">'Income'!$A$1:$H$53</definedName>
  </definedNames>
  <calcPr fullCalcOnLoad="1"/>
</workbook>
</file>

<file path=xl/sharedStrings.xml><?xml version="1.0" encoding="utf-8"?>
<sst xmlns="http://schemas.openxmlformats.org/spreadsheetml/2006/main" count="199" uniqueCount="156">
  <si>
    <t>GLOBAL CARRIERS BERHAD</t>
  </si>
  <si>
    <t>Condensed Consolidated Cash Flow Statements</t>
  </si>
  <si>
    <t>Depreciation</t>
  </si>
  <si>
    <t>Amortisation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</si>
  <si>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</si>
  <si>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</si>
  <si>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</si>
  <si>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</si>
  <si>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</si>
  <si>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</si>
  <si>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</si>
  <si>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</si>
  <si>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</si>
  <si>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</si>
  <si>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</si>
  <si>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</si>
  <si>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</si>
  <si>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</si>
  <si>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</si>
  <si>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</si>
  <si>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</si>
  <si>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</si>
  <si>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</si>
  <si>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Short Term Borrowing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</si>
  <si>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</si>
  <si>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</si>
  <si>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</si>
  <si>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</si>
  <si>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</si>
  <si>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</si>
  <si>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Reserve</t>
  </si>
  <si>
    <t>Accumulated</t>
  </si>
  <si>
    <t>Losses</t>
  </si>
  <si>
    <t>Total</t>
  </si>
  <si>
    <t>Finance Costs</t>
  </si>
  <si>
    <t>Attributable to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</si>
  <si>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</si>
  <si>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</si>
  <si>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</si>
  <si>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</si>
  <si>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</si>
  <si>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</si>
  <si>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&amp; cash equivalent at end of year</t>
  </si>
  <si>
    <t>Cash and bank balances</t>
  </si>
  <si>
    <t>Fixed deposits</t>
  </si>
  <si>
    <t>Period up to</t>
  </si>
  <si>
    <t>Year Ended</t>
  </si>
  <si>
    <t>Deferred Expenditure</t>
  </si>
  <si>
    <t xml:space="preserve">        - Diluted (Sen)</t>
  </si>
  <si>
    <t xml:space="preserve">   Redeemable Convertible Cumulative Preference Shares - A </t>
  </si>
  <si>
    <t xml:space="preserve">   Redeemable Convertible Cumulative Preference Shares - B</t>
  </si>
  <si>
    <t xml:space="preserve">   Redeemable Convertible Cumulative Preference Shares - C</t>
  </si>
  <si>
    <t>RCCPS-A</t>
  </si>
  <si>
    <t>RCCPS-B</t>
  </si>
  <si>
    <t>RCCPS-C</t>
  </si>
  <si>
    <t>Additional</t>
  </si>
  <si>
    <t>Note: "RCCPS" - Redeemable Convertible Cumulative Preference Shares</t>
  </si>
  <si>
    <t>CASH FLOWS FROM FINANCING ACTIVITIES</t>
  </si>
  <si>
    <t>Interest waived under the Restructuring Schemes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</si>
  <si>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</si>
  <si>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</si>
  <si>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</si>
  <si>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</si>
  <si>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</si>
  <si>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</si>
  <si>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>Audited</t>
  </si>
  <si>
    <t xml:space="preserve">as at </t>
  </si>
  <si>
    <t xml:space="preserve"> 30/09/2002</t>
  </si>
  <si>
    <t xml:space="preserve">   NTA per share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</si>
  <si>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</si>
  <si>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</si>
  <si>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</si>
  <si>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</si>
  <si>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 xml:space="preserve"> 31 December 2003</t>
  </si>
  <si>
    <t>Quarter</t>
  </si>
  <si>
    <t>Ended</t>
  </si>
  <si>
    <t>Profit/(Loss) before taxation</t>
  </si>
  <si>
    <t>Current Year</t>
  </si>
  <si>
    <t>Preceding Year</t>
  </si>
  <si>
    <t>Individual Quarter</t>
  </si>
  <si>
    <t>Cumulative Quarter</t>
  </si>
  <si>
    <t>Term loan waived</t>
  </si>
  <si>
    <t xml:space="preserve"> Purchase of property, plant and equipment</t>
  </si>
  <si>
    <t xml:space="preserve"> Payments for dry docking expenses</t>
  </si>
  <si>
    <t>Profit/(Loss) after taxation for the Quarter / Period</t>
  </si>
  <si>
    <t>This quarterly financial report must be read in conjunction with the 2003 Audited Financial Statements.</t>
  </si>
  <si>
    <t>Reserve on</t>
  </si>
  <si>
    <t>Consolidation</t>
  </si>
  <si>
    <t>EPS - Basic*  (Sen)</t>
  </si>
  <si>
    <t xml:space="preserve">Period up to </t>
  </si>
  <si>
    <t xml:space="preserve"> Settlement of legal suit under Restructuring Schemes</t>
  </si>
  <si>
    <t xml:space="preserve"> Net changes in current assets</t>
  </si>
  <si>
    <t xml:space="preserve"> Net changes in current liabilities</t>
  </si>
  <si>
    <t xml:space="preserve"> Increase in Share Capital</t>
  </si>
  <si>
    <t xml:space="preserve"> Increase in Redeemable Unsecured Loan Stock</t>
  </si>
  <si>
    <t xml:space="preserve"> Interest waived under the Restructuring Schemes</t>
  </si>
  <si>
    <t xml:space="preserve">Cash &amp; cash equivalents at beginning of year </t>
  </si>
  <si>
    <t>Preceding Year Corresponding</t>
  </si>
  <si>
    <t>As at 1 January 2003</t>
  </si>
  <si>
    <t>As at 1 January 2004</t>
  </si>
  <si>
    <t>RCCPS Dividend paid</t>
  </si>
  <si>
    <t xml:space="preserve"> Settlement for term loan</t>
  </si>
  <si>
    <t xml:space="preserve"> ( 12 months dividend from the date </t>
  </si>
  <si>
    <t>Profit from disposal of property, plant &amp; equipment</t>
  </si>
  <si>
    <t xml:space="preserve"> RULS interest paid</t>
  </si>
  <si>
    <t xml:space="preserve"> RCCPS dividend paid</t>
  </si>
  <si>
    <t xml:space="preserve"> Term loan waived</t>
  </si>
  <si>
    <t>Exceptional Items:-</t>
  </si>
  <si>
    <t>Adjustment for non-cash flow items:-</t>
  </si>
  <si>
    <t>Term Loan waived</t>
  </si>
  <si>
    <t xml:space="preserve">Interest waived </t>
  </si>
  <si>
    <t>Other  Income</t>
  </si>
  <si>
    <t>Loss on disposal of vessels</t>
  </si>
  <si>
    <t>Impairment losses - property, plant &amp; equipment</t>
  </si>
  <si>
    <t xml:space="preserve">                                 - investment property</t>
  </si>
  <si>
    <t>Deferred expenditure on disposal vessels written-off</t>
  </si>
  <si>
    <t>Inventories on disposal vessels written-off</t>
  </si>
  <si>
    <t>Conversion</t>
  </si>
  <si>
    <t xml:space="preserve">                             - investment</t>
  </si>
  <si>
    <t>Deferred expenditure on disposed vessels written-off</t>
  </si>
  <si>
    <t xml:space="preserve"> Net changes in inventories</t>
  </si>
  <si>
    <t xml:space="preserve">Net Current Assets </t>
  </si>
  <si>
    <t>Shareholders' Funds</t>
  </si>
  <si>
    <t>Net profit  before tax</t>
  </si>
  <si>
    <t xml:space="preserve">   of issue on 29 April 2003)</t>
  </si>
  <si>
    <t xml:space="preserve"> 31 December  2004</t>
  </si>
  <si>
    <t>31/12/2004</t>
  </si>
  <si>
    <t>31/12/2003</t>
  </si>
  <si>
    <t>12-month</t>
  </si>
  <si>
    <t xml:space="preserve"> 31 Dec 04</t>
  </si>
  <si>
    <t xml:space="preserve"> 31 Dec 03</t>
  </si>
  <si>
    <t>Period up to 31 December 2003</t>
  </si>
  <si>
    <t>Cumulative 12-month Period</t>
  </si>
  <si>
    <t>up to 31 December 2004</t>
  </si>
  <si>
    <t>As 31 December 2003</t>
  </si>
  <si>
    <t>As at 31 December 2004</t>
  </si>
  <si>
    <t>Provision for bad and doubtful debts</t>
  </si>
  <si>
    <t xml:space="preserve">Interest expenses </t>
  </si>
  <si>
    <t>Inventories written off</t>
  </si>
  <si>
    <t>Plant &amp; machinery written off</t>
  </si>
  <si>
    <t>Settlement of legal suit under Restructuring Schemes</t>
  </si>
  <si>
    <t>Provision for doubtful debts</t>
  </si>
  <si>
    <t xml:space="preserve">   Reserve on Consolidation</t>
  </si>
  <si>
    <t>(Profit) / Loss from disposal of property, plant &amp; equipment</t>
  </si>
  <si>
    <t xml:space="preserve"> Net proceed from disposal of property, plant &amp; equipment</t>
  </si>
  <si>
    <t xml:space="preserve"> Net (Increase) / decrease in fixed deposits pledged</t>
  </si>
  <si>
    <t xml:space="preserve"> Increase in Redeemable Convertible CumulativePreference Shares</t>
  </si>
  <si>
    <t xml:space="preserve"> Interest expenses</t>
  </si>
  <si>
    <t xml:space="preserve"> Less: Fixed deposits pledged</t>
  </si>
  <si>
    <t>for the year ended 31 December 2004</t>
  </si>
  <si>
    <t>Reversal of impairment losses</t>
  </si>
  <si>
    <t xml:space="preserve"> Reversal of impairment losses</t>
  </si>
  <si>
    <t>Profit/(Loss) from Operations</t>
  </si>
  <si>
    <t>Profit/(Loss) before Exceptional Items</t>
  </si>
  <si>
    <t>* Cumulative current period after deducting the 4% RCCPS dividends paid of RM7,759,016.</t>
  </si>
  <si>
    <t>Condensed Consolidated Balance Sheets as at 31 December 2004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</si>
</sst>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0" fontId="8" fillId="0" borderId="0" xfId="0" applyFont="1" applyBorder="1" applyAlignment="1">
      <alignment/>
    </xf>
    <xf numFmtId="185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view="pageBreakPreview" zoomScaleSheetLayoutView="100" workbookViewId="0" topLeftCell="B54">
      <selection activeCell="D31" sqref="D31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4.00390625" style="2" customWidth="1"/>
    <col min="4" max="4" width="15.421875" style="2" customWidth="1"/>
    <col min="5" max="5" width="5.00390625" style="2" customWidth="1"/>
    <col min="6" max="6" width="15.421875" style="2" customWidth="1"/>
    <col min="7" max="7" width="14.8515625" style="2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9</v>
      </c>
      <c r="E3" s="38"/>
      <c r="F3" s="38" t="s">
        <v>9</v>
      </c>
      <c r="G3" s="3"/>
    </row>
    <row r="4" spans="1:7" ht="15.75">
      <c r="A4" s="35"/>
      <c r="B4" s="36"/>
      <c r="C4" s="37"/>
      <c r="D4" s="38" t="s">
        <v>128</v>
      </c>
      <c r="E4" s="38"/>
      <c r="F4" s="38" t="s">
        <v>128</v>
      </c>
      <c r="G4" s="3"/>
    </row>
    <row r="5" spans="1:8" ht="15.75">
      <c r="A5" s="35"/>
      <c r="B5" s="36"/>
      <c r="C5" s="37"/>
      <c r="D5" s="38" t="s">
        <v>45</v>
      </c>
      <c r="E5" s="38"/>
      <c r="F5" s="38" t="s">
        <v>89</v>
      </c>
      <c r="G5" s="3"/>
      <c r="H5" s="3" t="s">
        <v>46</v>
      </c>
    </row>
    <row r="6" spans="1:8" s="1" customFormat="1" ht="15.75">
      <c r="A6" s="37"/>
      <c r="B6" s="36"/>
      <c r="C6" s="37"/>
      <c r="D6" s="39" t="s">
        <v>129</v>
      </c>
      <c r="E6" s="39"/>
      <c r="F6" s="39" t="s">
        <v>130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4</v>
      </c>
      <c r="E7" s="38"/>
      <c r="F7" s="38" t="s">
        <v>4</v>
      </c>
      <c r="G7" s="3"/>
      <c r="H7" s="3" t="s">
        <v>4</v>
      </c>
    </row>
    <row r="8" spans="1:6" ht="15.75">
      <c r="A8" s="35"/>
      <c r="B8" s="40"/>
      <c r="C8" s="35"/>
      <c r="D8" s="35"/>
      <c r="E8" s="35"/>
      <c r="F8" s="35"/>
    </row>
    <row r="9" spans="1:8" ht="15.75">
      <c r="A9" s="35"/>
      <c r="B9" s="40" t="s">
        <v>123</v>
      </c>
      <c r="C9" s="35"/>
      <c r="D9" s="41">
        <f>+Income!E40</f>
        <v>16996003</v>
      </c>
      <c r="E9" s="41"/>
      <c r="F9" s="41">
        <f>+Income!F40</f>
        <v>35899612</v>
      </c>
      <c r="G9" s="5"/>
      <c r="H9" s="5">
        <v>-59573272</v>
      </c>
    </row>
    <row r="10" spans="1:7" ht="15.75">
      <c r="A10" s="35"/>
      <c r="B10" s="40"/>
      <c r="C10" s="35"/>
      <c r="D10" s="41"/>
      <c r="E10" s="41"/>
      <c r="F10" s="41"/>
      <c r="G10" s="5"/>
    </row>
    <row r="11" spans="1:7" ht="15.75">
      <c r="A11" s="35"/>
      <c r="B11" s="40" t="s">
        <v>108</v>
      </c>
      <c r="C11" s="35"/>
      <c r="D11" s="41"/>
      <c r="E11" s="41"/>
      <c r="F11" s="41"/>
      <c r="G11" s="5"/>
    </row>
    <row r="12" spans="1:8" ht="15.75">
      <c r="A12" s="35"/>
      <c r="B12" s="40"/>
      <c r="C12" s="40" t="s">
        <v>2</v>
      </c>
      <c r="D12" s="41">
        <v>9395798</v>
      </c>
      <c r="E12" s="41"/>
      <c r="F12" s="41">
        <v>15244364</v>
      </c>
      <c r="G12" s="5"/>
      <c r="H12" s="5">
        <v>14541180</v>
      </c>
    </row>
    <row r="13" spans="1:8" ht="15.75">
      <c r="A13" s="35"/>
      <c r="B13" s="40"/>
      <c r="C13" s="40" t="s">
        <v>3</v>
      </c>
      <c r="D13" s="41">
        <v>6614987</v>
      </c>
      <c r="E13" s="41"/>
      <c r="F13" s="41">
        <v>7718122</v>
      </c>
      <c r="G13" s="5"/>
      <c r="H13" s="5">
        <v>9245824</v>
      </c>
    </row>
    <row r="14" spans="1:8" ht="15.75">
      <c r="A14" s="35"/>
      <c r="B14" s="40"/>
      <c r="C14" s="40" t="s">
        <v>137</v>
      </c>
      <c r="D14" s="41">
        <v>6445429</v>
      </c>
      <c r="E14" s="41"/>
      <c r="F14" s="41">
        <v>6679344</v>
      </c>
      <c r="G14" s="20"/>
      <c r="H14" s="5"/>
    </row>
    <row r="15" spans="1:8" ht="15.75">
      <c r="A15" s="35"/>
      <c r="B15" s="40"/>
      <c r="C15" s="40" t="s">
        <v>113</v>
      </c>
      <c r="D15" s="41">
        <v>0</v>
      </c>
      <c r="E15" s="41"/>
      <c r="F15" s="41">
        <v>6722996</v>
      </c>
      <c r="G15" s="20"/>
      <c r="H15" s="5"/>
    </row>
    <row r="16" spans="1:8" ht="15.75">
      <c r="A16" s="35"/>
      <c r="B16" s="40"/>
      <c r="C16" s="40" t="s">
        <v>118</v>
      </c>
      <c r="D16" s="41">
        <v>0</v>
      </c>
      <c r="E16" s="41"/>
      <c r="F16" s="41">
        <v>19803935</v>
      </c>
      <c r="G16" s="20"/>
      <c r="H16" s="5"/>
    </row>
    <row r="17" spans="1:8" ht="15.75">
      <c r="A17" s="35"/>
      <c r="B17" s="40"/>
      <c r="C17" s="40" t="s">
        <v>138</v>
      </c>
      <c r="D17" s="41">
        <v>0</v>
      </c>
      <c r="E17" s="41"/>
      <c r="F17" s="41">
        <v>2714207</v>
      </c>
      <c r="G17" s="20"/>
      <c r="H17" s="5"/>
    </row>
    <row r="18" spans="1:8" ht="15.75">
      <c r="A18" s="35"/>
      <c r="B18" s="40"/>
      <c r="C18" s="40" t="s">
        <v>119</v>
      </c>
      <c r="D18" s="41">
        <v>0</v>
      </c>
      <c r="E18" s="41"/>
      <c r="F18" s="41">
        <v>9244094</v>
      </c>
      <c r="G18" s="20"/>
      <c r="H18" s="5"/>
    </row>
    <row r="19" spans="1:8" ht="15.75">
      <c r="A19" s="35"/>
      <c r="B19" s="40"/>
      <c r="C19" s="40" t="s">
        <v>81</v>
      </c>
      <c r="D19" s="41">
        <v>-5000000</v>
      </c>
      <c r="E19" s="41"/>
      <c r="F19" s="41">
        <v>0</v>
      </c>
      <c r="G19" s="20"/>
      <c r="H19" s="5"/>
    </row>
    <row r="20" spans="1:8" ht="15.75">
      <c r="A20" s="35"/>
      <c r="B20" s="40"/>
      <c r="C20" s="40" t="s">
        <v>143</v>
      </c>
      <c r="D20" s="41">
        <v>-1102472</v>
      </c>
      <c r="E20" s="41"/>
      <c r="F20" s="41">
        <v>88445856</v>
      </c>
      <c r="G20" s="20"/>
      <c r="H20" s="5"/>
    </row>
    <row r="21" spans="1:8" ht="15.75">
      <c r="A21" s="35"/>
      <c r="B21" s="40"/>
      <c r="C21" s="40" t="s">
        <v>151</v>
      </c>
      <c r="D21" s="41">
        <v>-6722996</v>
      </c>
      <c r="E21" s="41"/>
      <c r="F21" s="41">
        <v>0</v>
      </c>
      <c r="G21" s="20"/>
      <c r="H21" s="5"/>
    </row>
    <row r="22" spans="1:8" ht="15.75">
      <c r="A22" s="35"/>
      <c r="B22" s="40"/>
      <c r="C22" s="40" t="s">
        <v>136</v>
      </c>
      <c r="D22" s="41">
        <v>7940612</v>
      </c>
      <c r="E22" s="41"/>
      <c r="F22" s="41">
        <v>9317468</v>
      </c>
      <c r="G22" s="20"/>
      <c r="H22" s="5"/>
    </row>
    <row r="23" spans="1:8" ht="15.75">
      <c r="A23" s="35"/>
      <c r="B23" s="40"/>
      <c r="C23" s="40" t="s">
        <v>139</v>
      </c>
      <c r="D23" s="41">
        <v>0</v>
      </c>
      <c r="E23" s="41"/>
      <c r="F23" s="41">
        <v>478680</v>
      </c>
      <c r="G23" s="20"/>
      <c r="H23" s="5"/>
    </row>
    <row r="24" spans="1:8" ht="15.75">
      <c r="A24" s="35"/>
      <c r="B24" s="40"/>
      <c r="C24" s="40" t="s">
        <v>58</v>
      </c>
      <c r="D24" s="42">
        <v>0</v>
      </c>
      <c r="E24" s="42"/>
      <c r="F24" s="42">
        <v>-180124649</v>
      </c>
      <c r="G24" s="20"/>
      <c r="H24" s="5"/>
    </row>
    <row r="25" spans="1:8" ht="19.5" customHeight="1">
      <c r="A25" s="35"/>
      <c r="B25" s="40" t="s">
        <v>40</v>
      </c>
      <c r="C25" s="35"/>
      <c r="D25" s="43">
        <f>SUM(D9:D24)</f>
        <v>34567361</v>
      </c>
      <c r="E25" s="43"/>
      <c r="F25" s="43">
        <f>SUM(F9:F24)</f>
        <v>22144029</v>
      </c>
      <c r="G25" s="20"/>
      <c r="H25" s="20"/>
    </row>
    <row r="26" spans="1:8" ht="15.75">
      <c r="A26" s="35"/>
      <c r="B26" s="40"/>
      <c r="C26" s="35"/>
      <c r="D26" s="41"/>
      <c r="E26" s="43"/>
      <c r="F26" s="41"/>
      <c r="G26" s="5"/>
      <c r="H26" s="5"/>
    </row>
    <row r="27" spans="1:8" ht="16.5" customHeight="1">
      <c r="A27" s="35"/>
      <c r="B27" s="40" t="s">
        <v>5</v>
      </c>
      <c r="C27" s="35"/>
      <c r="D27" s="41"/>
      <c r="E27" s="43"/>
      <c r="F27" s="41"/>
      <c r="G27" s="5"/>
      <c r="H27" s="5"/>
    </row>
    <row r="28" spans="1:8" ht="16.5" customHeight="1">
      <c r="A28" s="35"/>
      <c r="B28" s="40"/>
      <c r="C28" s="35" t="s">
        <v>91</v>
      </c>
      <c r="D28" s="41">
        <v>4140830</v>
      </c>
      <c r="E28" s="43"/>
      <c r="F28" s="41">
        <v>-892839</v>
      </c>
      <c r="G28" s="5"/>
      <c r="H28" s="5"/>
    </row>
    <row r="29" spans="1:8" ht="16.5" customHeight="1">
      <c r="A29" s="35"/>
      <c r="B29" s="40"/>
      <c r="C29" s="35" t="s">
        <v>120</v>
      </c>
      <c r="D29" s="41">
        <v>459999</v>
      </c>
      <c r="E29" s="43"/>
      <c r="F29" s="41">
        <v>-138249</v>
      </c>
      <c r="G29" s="5"/>
      <c r="H29" s="5"/>
    </row>
    <row r="30" spans="1:8" ht="16.5" customHeight="1">
      <c r="A30" s="35"/>
      <c r="B30" s="40"/>
      <c r="C30" s="35" t="s">
        <v>92</v>
      </c>
      <c r="D30" s="42">
        <v>-5624870</v>
      </c>
      <c r="E30" s="42"/>
      <c r="F30" s="42">
        <v>-745905001</v>
      </c>
      <c r="G30" s="43"/>
      <c r="H30" s="5"/>
    </row>
    <row r="31" spans="1:9" ht="19.5" customHeight="1">
      <c r="A31" s="35"/>
      <c r="B31" s="40" t="s">
        <v>37</v>
      </c>
      <c r="C31" s="35"/>
      <c r="D31" s="43">
        <f>SUM(D25:D30)</f>
        <v>33543320</v>
      </c>
      <c r="E31" s="43"/>
      <c r="F31" s="43">
        <f>SUM(F25:F30)</f>
        <v>-724792060</v>
      </c>
      <c r="G31" s="20"/>
      <c r="H31" s="20">
        <f>SUM(H25:H30)</f>
        <v>0</v>
      </c>
      <c r="I31" s="28"/>
    </row>
    <row r="32" spans="1:9" ht="14.25" customHeight="1">
      <c r="A32" s="35"/>
      <c r="B32" s="40" t="s">
        <v>59</v>
      </c>
      <c r="C32" s="35"/>
      <c r="D32" s="42">
        <v>-279537</v>
      </c>
      <c r="E32" s="42"/>
      <c r="F32" s="42">
        <v>-195419</v>
      </c>
      <c r="G32" s="20"/>
      <c r="H32" s="20">
        <v>-175733</v>
      </c>
      <c r="I32" s="29"/>
    </row>
    <row r="33" spans="1:8" ht="19.5" customHeight="1">
      <c r="A33" s="35"/>
      <c r="B33" s="40" t="s">
        <v>61</v>
      </c>
      <c r="C33" s="35"/>
      <c r="D33" s="44">
        <f>SUM(D31:D32)</f>
        <v>33263783</v>
      </c>
      <c r="E33" s="44"/>
      <c r="F33" s="44">
        <f>SUM(F31:F32)</f>
        <v>-724987479</v>
      </c>
      <c r="G33" s="20"/>
      <c r="H33" s="21">
        <f>SUM(H31:H32)</f>
        <v>-175733</v>
      </c>
    </row>
    <row r="34" spans="1:8" ht="15.75">
      <c r="A34" s="35"/>
      <c r="B34" s="40"/>
      <c r="C34" s="35"/>
      <c r="D34" s="41"/>
      <c r="E34" s="43"/>
      <c r="F34" s="41"/>
      <c r="G34" s="20"/>
      <c r="H34" s="5"/>
    </row>
    <row r="35" spans="1:8" ht="17.25" customHeight="1">
      <c r="A35" s="35"/>
      <c r="B35" s="36" t="s">
        <v>6</v>
      </c>
      <c r="C35" s="35"/>
      <c r="D35" s="41"/>
      <c r="E35" s="43"/>
      <c r="F35" s="41"/>
      <c r="G35" s="20"/>
      <c r="H35" s="5"/>
    </row>
    <row r="36" spans="1:9" ht="15.75">
      <c r="A36" s="35"/>
      <c r="B36" s="40" t="s">
        <v>82</v>
      </c>
      <c r="C36" s="35"/>
      <c r="D36" s="41">
        <v>-672774</v>
      </c>
      <c r="E36" s="43"/>
      <c r="F36" s="41">
        <v>-1217307</v>
      </c>
      <c r="G36" s="20"/>
      <c r="H36" s="5">
        <v>-134084</v>
      </c>
      <c r="I36" s="27"/>
    </row>
    <row r="37" spans="1:9" ht="15.75">
      <c r="A37" s="35"/>
      <c r="B37" s="40" t="s">
        <v>144</v>
      </c>
      <c r="C37" s="35"/>
      <c r="D37" s="41">
        <v>2600000</v>
      </c>
      <c r="E37" s="43"/>
      <c r="F37" s="41">
        <v>61804820</v>
      </c>
      <c r="G37" s="20"/>
      <c r="H37" s="5">
        <v>312000</v>
      </c>
      <c r="I37" s="27"/>
    </row>
    <row r="38" spans="1:9" ht="14.25" customHeight="1">
      <c r="A38" s="35"/>
      <c r="B38" s="40" t="s">
        <v>83</v>
      </c>
      <c r="C38" s="35"/>
      <c r="D38" s="42">
        <v>-10731519</v>
      </c>
      <c r="E38" s="42"/>
      <c r="F38" s="42">
        <v>-5642681</v>
      </c>
      <c r="G38" s="20"/>
      <c r="H38" s="5">
        <v>-7054286</v>
      </c>
      <c r="I38" s="27"/>
    </row>
    <row r="39" spans="1:8" ht="16.5" customHeight="1">
      <c r="A39" s="35"/>
      <c r="B39" s="40"/>
      <c r="C39" s="35"/>
      <c r="D39" s="44">
        <f>SUM(D36:D38)</f>
        <v>-8804293</v>
      </c>
      <c r="E39" s="44"/>
      <c r="F39" s="44">
        <f>SUM(F36:F38)</f>
        <v>54944832</v>
      </c>
      <c r="G39" s="20"/>
      <c r="H39" s="21">
        <f>SUM(H36:H38)</f>
        <v>-6876370</v>
      </c>
    </row>
    <row r="40" spans="1:8" ht="16.5" customHeight="1">
      <c r="A40" s="35"/>
      <c r="B40" s="40"/>
      <c r="C40" s="35"/>
      <c r="D40" s="43"/>
      <c r="E40" s="43"/>
      <c r="F40" s="43"/>
      <c r="G40" s="20"/>
      <c r="H40" s="20"/>
    </row>
    <row r="41" spans="1:8" ht="16.5" customHeight="1">
      <c r="A41" s="35"/>
      <c r="B41" s="36" t="s">
        <v>57</v>
      </c>
      <c r="C41" s="35"/>
      <c r="D41" s="43"/>
      <c r="E41" s="43"/>
      <c r="F41" s="43"/>
      <c r="G41" s="20"/>
      <c r="H41" s="20"/>
    </row>
    <row r="42" spans="1:8" ht="16.5" customHeight="1">
      <c r="A42" s="35"/>
      <c r="B42" s="40" t="s">
        <v>145</v>
      </c>
      <c r="C42" s="35"/>
      <c r="D42" s="43">
        <v>-31313949</v>
      </c>
      <c r="E42" s="43"/>
      <c r="F42" s="43">
        <v>16470577</v>
      </c>
      <c r="G42" s="20"/>
      <c r="H42" s="20"/>
    </row>
    <row r="43" spans="1:8" ht="16.5" customHeight="1">
      <c r="A43" s="35"/>
      <c r="B43" s="40" t="s">
        <v>93</v>
      </c>
      <c r="C43" s="35"/>
      <c r="D43" s="43">
        <v>0</v>
      </c>
      <c r="E43" s="43"/>
      <c r="F43" s="43">
        <v>216579753</v>
      </c>
      <c r="G43" s="20"/>
      <c r="H43" s="20"/>
    </row>
    <row r="44" spans="1:8" ht="16.5" customHeight="1">
      <c r="A44" s="35"/>
      <c r="B44" s="40" t="s">
        <v>146</v>
      </c>
      <c r="C44" s="35"/>
      <c r="D44" s="43">
        <v>0</v>
      </c>
      <c r="E44" s="43"/>
      <c r="F44" s="43">
        <v>194477128</v>
      </c>
      <c r="G44" s="20"/>
      <c r="H44" s="20"/>
    </row>
    <row r="45" spans="1:8" ht="16.5" customHeight="1">
      <c r="A45" s="35"/>
      <c r="B45" s="40" t="s">
        <v>94</v>
      </c>
      <c r="C45" s="35"/>
      <c r="D45" s="43">
        <v>0</v>
      </c>
      <c r="E45" s="43"/>
      <c r="F45" s="43">
        <v>160257699</v>
      </c>
      <c r="G45" s="20"/>
      <c r="H45" s="20"/>
    </row>
    <row r="46" spans="1:8" ht="16.5" customHeight="1">
      <c r="A46" s="35"/>
      <c r="B46" s="40" t="s">
        <v>95</v>
      </c>
      <c r="C46" s="35"/>
      <c r="D46" s="43">
        <v>0</v>
      </c>
      <c r="E46" s="43"/>
      <c r="F46" s="43">
        <v>180124647</v>
      </c>
      <c r="G46" s="20"/>
      <c r="H46" s="20"/>
    </row>
    <row r="47" spans="1:8" ht="16.5" customHeight="1">
      <c r="A47" s="35"/>
      <c r="B47" s="40" t="s">
        <v>105</v>
      </c>
      <c r="C47" s="35"/>
      <c r="D47" s="43">
        <f>+'Equity '!I33</f>
        <v>-7759016</v>
      </c>
      <c r="E47" s="43"/>
      <c r="F47" s="43">
        <v>0</v>
      </c>
      <c r="G47" s="20"/>
      <c r="H47" s="20"/>
    </row>
    <row r="48" spans="1:8" ht="16.5" customHeight="1">
      <c r="A48" s="35"/>
      <c r="B48" s="40" t="s">
        <v>104</v>
      </c>
      <c r="C48" s="35"/>
      <c r="D48" s="43">
        <f>-35123-6410307.96</f>
        <v>-6445430.96</v>
      </c>
      <c r="E48" s="43"/>
      <c r="F48" s="43">
        <v>0</v>
      </c>
      <c r="G48" s="20"/>
      <c r="H48" s="20"/>
    </row>
    <row r="49" spans="1:8" ht="16.5" customHeight="1">
      <c r="A49" s="35"/>
      <c r="B49" s="40" t="s">
        <v>106</v>
      </c>
      <c r="C49" s="35"/>
      <c r="D49" s="43">
        <v>5000000</v>
      </c>
      <c r="E49" s="43"/>
      <c r="F49" s="43">
        <v>0</v>
      </c>
      <c r="G49" s="20"/>
      <c r="H49" s="20"/>
    </row>
    <row r="50" spans="1:8" ht="16.5" customHeight="1">
      <c r="A50" s="35"/>
      <c r="B50" s="40" t="s">
        <v>101</v>
      </c>
      <c r="C50" s="35"/>
      <c r="D50" s="43">
        <v>-30000000</v>
      </c>
      <c r="E50" s="43"/>
      <c r="F50" s="43">
        <v>0</v>
      </c>
      <c r="G50" s="20"/>
      <c r="H50" s="20"/>
    </row>
    <row r="51" spans="1:8" ht="16.5" customHeight="1">
      <c r="A51" s="35"/>
      <c r="B51" s="40" t="s">
        <v>147</v>
      </c>
      <c r="C51" s="35"/>
      <c r="D51" s="43">
        <v>0</v>
      </c>
      <c r="E51" s="43"/>
      <c r="F51" s="43">
        <v>-2940000</v>
      </c>
      <c r="G51" s="20"/>
      <c r="H51" s="20"/>
    </row>
    <row r="52" spans="1:8" ht="17.25" customHeight="1">
      <c r="A52" s="35"/>
      <c r="B52" s="40" t="s">
        <v>90</v>
      </c>
      <c r="C52" s="35"/>
      <c r="D52" s="43">
        <v>0</v>
      </c>
      <c r="E52" s="43"/>
      <c r="F52" s="43">
        <v>-30193422</v>
      </c>
      <c r="G52" s="20"/>
      <c r="H52" s="20">
        <v>0</v>
      </c>
    </row>
    <row r="53" spans="1:8" ht="16.5" customHeight="1">
      <c r="A53" s="35"/>
      <c r="B53" s="40"/>
      <c r="C53" s="35"/>
      <c r="D53" s="44">
        <f>SUM(D42:D52)</f>
        <v>-70518395.96000001</v>
      </c>
      <c r="E53" s="44"/>
      <c r="F53" s="44">
        <f>SUM(F42:F52)</f>
        <v>734776382</v>
      </c>
      <c r="G53" s="20"/>
      <c r="H53" s="21">
        <f>SUM(H52:H52)</f>
        <v>0</v>
      </c>
    </row>
    <row r="54" spans="1:8" ht="16.5" customHeight="1">
      <c r="A54" s="35"/>
      <c r="B54" s="40"/>
      <c r="C54" s="35"/>
      <c r="D54" s="43"/>
      <c r="E54" s="43"/>
      <c r="F54" s="43"/>
      <c r="G54" s="20"/>
      <c r="H54" s="20"/>
    </row>
    <row r="55" spans="1:8" ht="17.25" customHeight="1">
      <c r="A55" s="35"/>
      <c r="B55" s="36" t="s">
        <v>7</v>
      </c>
      <c r="C55" s="35"/>
      <c r="D55" s="41"/>
      <c r="E55" s="43"/>
      <c r="F55" s="41"/>
      <c r="G55" s="20"/>
      <c r="H55" s="5"/>
    </row>
    <row r="56" spans="1:8" ht="15.75">
      <c r="A56" s="35"/>
      <c r="B56" s="40" t="s">
        <v>41</v>
      </c>
      <c r="C56" s="35"/>
      <c r="D56" s="41">
        <f>D33+D39+D53</f>
        <v>-46058905.96000001</v>
      </c>
      <c r="E56" s="43"/>
      <c r="F56" s="43">
        <f>F33+F39+F53</f>
        <v>64733735</v>
      </c>
      <c r="G56" s="20"/>
      <c r="H56" s="5">
        <f>H33+H39+H53</f>
        <v>-7052103</v>
      </c>
    </row>
    <row r="57" spans="1:8" ht="15.75">
      <c r="A57" s="35"/>
      <c r="B57" s="40" t="s">
        <v>96</v>
      </c>
      <c r="C57" s="35"/>
      <c r="D57" s="42">
        <v>85729078</v>
      </c>
      <c r="E57" s="42"/>
      <c r="F57" s="42">
        <v>20995343</v>
      </c>
      <c r="G57" s="20"/>
      <c r="H57" s="5">
        <v>-3326944</v>
      </c>
    </row>
    <row r="58" spans="1:8" ht="21.75" customHeight="1" thickBot="1">
      <c r="A58" s="35"/>
      <c r="B58" s="40" t="s">
        <v>42</v>
      </c>
      <c r="C58" s="35"/>
      <c r="D58" s="45">
        <f>SUM(D56:D57)</f>
        <v>39670172.03999999</v>
      </c>
      <c r="E58" s="45"/>
      <c r="F58" s="45">
        <f>SUM(F56:F57)</f>
        <v>85729078</v>
      </c>
      <c r="G58" s="20"/>
      <c r="H58" s="10">
        <f>SUM(H56:H57)</f>
        <v>-10379047</v>
      </c>
    </row>
    <row r="59" spans="1:8" ht="16.5" thickTop="1">
      <c r="A59" s="35"/>
      <c r="B59" s="40"/>
      <c r="C59" s="35"/>
      <c r="D59" s="41"/>
      <c r="E59" s="43"/>
      <c r="F59" s="41"/>
      <c r="G59" s="5"/>
      <c r="H59" s="5"/>
    </row>
    <row r="60" spans="1:8" ht="15.75">
      <c r="A60" s="35"/>
      <c r="B60" s="40"/>
      <c r="C60" s="35"/>
      <c r="D60" s="41"/>
      <c r="E60" s="43"/>
      <c r="F60" s="41"/>
      <c r="G60" s="5"/>
      <c r="H60" s="5"/>
    </row>
    <row r="61" spans="1:8" ht="17.25" customHeight="1">
      <c r="A61" s="35"/>
      <c r="B61" s="36" t="s">
        <v>60</v>
      </c>
      <c r="C61" s="35"/>
      <c r="D61" s="41"/>
      <c r="E61" s="43"/>
      <c r="F61" s="41"/>
      <c r="G61" s="5"/>
      <c r="H61" s="5"/>
    </row>
    <row r="62" spans="1:9" ht="12.75" customHeight="1">
      <c r="A62" s="35"/>
      <c r="B62" s="40" t="s">
        <v>43</v>
      </c>
      <c r="C62" s="35"/>
      <c r="D62" s="41">
        <v>4023229</v>
      </c>
      <c r="E62" s="43"/>
      <c r="F62" s="41">
        <v>33370678</v>
      </c>
      <c r="G62" s="5"/>
      <c r="H62" s="5">
        <v>3563029</v>
      </c>
      <c r="I62" s="27"/>
    </row>
    <row r="63" spans="1:9" ht="15.75">
      <c r="A63" s="35"/>
      <c r="B63" s="40" t="s">
        <v>44</v>
      </c>
      <c r="C63" s="35"/>
      <c r="D63" s="42">
        <v>66960892</v>
      </c>
      <c r="E63" s="42"/>
      <c r="F63" s="42">
        <v>52358400</v>
      </c>
      <c r="G63" s="5"/>
      <c r="H63" s="5">
        <v>18766281</v>
      </c>
      <c r="I63" s="27"/>
    </row>
    <row r="64" spans="1:9" ht="15.75" customHeight="1">
      <c r="A64" s="35"/>
      <c r="B64" s="40"/>
      <c r="C64" s="35"/>
      <c r="D64" s="43">
        <f>SUM(D62:D63)</f>
        <v>70984121</v>
      </c>
      <c r="E64" s="43"/>
      <c r="F64" s="43">
        <f>SUM(F62:F63)</f>
        <v>85729078</v>
      </c>
      <c r="G64" s="5"/>
      <c r="H64" s="5"/>
      <c r="I64" s="27"/>
    </row>
    <row r="65" spans="1:9" ht="15.75">
      <c r="A65" s="35"/>
      <c r="B65" s="50" t="s">
        <v>148</v>
      </c>
      <c r="C65" s="51"/>
      <c r="D65" s="43">
        <v>-31313949</v>
      </c>
      <c r="E65" s="43"/>
      <c r="F65" s="43">
        <v>0</v>
      </c>
      <c r="G65" s="5"/>
      <c r="H65" s="5">
        <v>18766281</v>
      </c>
      <c r="I65" s="27"/>
    </row>
    <row r="66" spans="1:8" ht="17.25" customHeight="1" thickBot="1">
      <c r="A66" s="35"/>
      <c r="B66" s="50"/>
      <c r="C66" s="52"/>
      <c r="D66" s="45">
        <f>D64+D65</f>
        <v>39670172</v>
      </c>
      <c r="E66" s="45"/>
      <c r="F66" s="45">
        <f>F64+F65</f>
        <v>85729078</v>
      </c>
      <c r="G66" s="20"/>
      <c r="H66" s="20">
        <f>SUM(H62:H65)</f>
        <v>41095591</v>
      </c>
    </row>
    <row r="67" spans="1:7" ht="16.5" thickTop="1">
      <c r="A67" s="35"/>
      <c r="B67" s="40"/>
      <c r="C67" s="35"/>
      <c r="D67" s="41"/>
      <c r="E67" s="41"/>
      <c r="F67" s="41"/>
      <c r="G67" s="5"/>
    </row>
    <row r="68" spans="1:7" ht="15.75">
      <c r="A68" s="35"/>
      <c r="B68" s="40" t="s">
        <v>85</v>
      </c>
      <c r="C68" s="35"/>
      <c r="D68" s="41"/>
      <c r="E68" s="41"/>
      <c r="F68" s="41"/>
      <c r="G68" s="5"/>
    </row>
    <row r="69" spans="1:7" ht="15.75">
      <c r="A69" s="35"/>
      <c r="B69" s="40"/>
      <c r="C69" s="35"/>
      <c r="D69" s="41"/>
      <c r="E69" s="41"/>
      <c r="F69" s="41"/>
      <c r="G69" s="5"/>
    </row>
    <row r="70" spans="1:7" ht="15.75">
      <c r="A70" s="35"/>
      <c r="B70" s="40"/>
      <c r="C70" s="35"/>
      <c r="D70" s="41"/>
      <c r="E70" s="41"/>
      <c r="F70" s="41"/>
      <c r="G70" s="5"/>
    </row>
    <row r="71" spans="1:7" ht="15.75">
      <c r="A71" s="35"/>
      <c r="B71" s="40"/>
      <c r="C71" s="35"/>
      <c r="D71" s="41">
        <f>D66-D58</f>
        <v>-0.03999999165534973</v>
      </c>
      <c r="E71" s="41"/>
      <c r="F71" s="41"/>
      <c r="G71" s="5"/>
    </row>
    <row r="72" spans="1:7" ht="15.75">
      <c r="A72" s="35"/>
      <c r="B72" s="40"/>
      <c r="C72" s="35"/>
      <c r="D72" s="41"/>
      <c r="E72" s="41"/>
      <c r="F72" s="41"/>
      <c r="G72" s="5"/>
    </row>
    <row r="73" spans="1:7" ht="15.75">
      <c r="A73" s="35"/>
      <c r="B73" s="40"/>
      <c r="C73" s="35"/>
      <c r="D73" s="41"/>
      <c r="E73" s="41"/>
      <c r="F73" s="41"/>
      <c r="G73" s="5"/>
    </row>
    <row r="74" spans="1:7" ht="15.75">
      <c r="A74" s="35"/>
      <c r="B74" s="40"/>
      <c r="C74" s="35"/>
      <c r="D74" s="41"/>
      <c r="E74" s="41"/>
      <c r="F74" s="41"/>
      <c r="G74" s="5"/>
    </row>
    <row r="75" spans="1:7" ht="15.75">
      <c r="A75" s="35"/>
      <c r="B75" s="40"/>
      <c r="C75" s="35"/>
      <c r="D75" s="41"/>
      <c r="E75" s="41"/>
      <c r="F75" s="41"/>
      <c r="G75" s="5"/>
    </row>
    <row r="76" spans="1:7" ht="15.75">
      <c r="A76" s="35"/>
      <c r="B76" s="40"/>
      <c r="C76" s="35"/>
      <c r="D76" s="41"/>
      <c r="E76" s="41"/>
      <c r="F76" s="41"/>
      <c r="G76" s="5"/>
    </row>
    <row r="77" spans="1:7" ht="15.75">
      <c r="A77" s="35"/>
      <c r="B77" s="40"/>
      <c r="C77" s="35"/>
      <c r="D77" s="41"/>
      <c r="E77" s="41"/>
      <c r="F77" s="41"/>
      <c r="G77" s="5"/>
    </row>
    <row r="78" spans="1:6" ht="15.75">
      <c r="A78" s="35"/>
      <c r="B78" s="40"/>
      <c r="C78" s="35"/>
      <c r="D78" s="35"/>
      <c r="E78" s="35"/>
      <c r="F78" s="3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  <row r="149" spans="1:6" ht="15.75">
      <c r="A149" s="35"/>
      <c r="B149" s="40"/>
      <c r="C149" s="35"/>
      <c r="D149" s="35"/>
      <c r="E149" s="35"/>
      <c r="F149" s="35"/>
    </row>
    <row r="150" spans="1:6" ht="15.75">
      <c r="A150" s="35"/>
      <c r="B150" s="40"/>
      <c r="C150" s="35"/>
      <c r="D150" s="35"/>
      <c r="E150" s="35"/>
      <c r="F150" s="35"/>
    </row>
    <row r="151" spans="1:6" ht="15.75">
      <c r="A151" s="35"/>
      <c r="B151" s="40"/>
      <c r="C151" s="35"/>
      <c r="D151" s="35"/>
      <c r="E151" s="35"/>
      <c r="F151" s="35"/>
    </row>
    <row r="152" spans="1:6" ht="15.75">
      <c r="A152" s="35"/>
      <c r="B152" s="40"/>
      <c r="C152" s="35"/>
      <c r="D152" s="35"/>
      <c r="E152" s="35"/>
      <c r="F152" s="35"/>
    </row>
    <row r="153" spans="1:6" ht="15.75">
      <c r="A153" s="35"/>
      <c r="B153" s="40"/>
      <c r="C153" s="35"/>
      <c r="D153" s="35"/>
      <c r="E153" s="35"/>
      <c r="F153" s="35"/>
    </row>
    <row r="154" spans="1:6" ht="15.75">
      <c r="A154" s="35"/>
      <c r="B154" s="40"/>
      <c r="C154" s="35"/>
      <c r="D154" s="35"/>
      <c r="E154" s="35"/>
      <c r="F154" s="35"/>
    </row>
    <row r="155" spans="1:6" ht="15.75">
      <c r="A155" s="35"/>
      <c r="B155" s="40"/>
      <c r="C155" s="35"/>
      <c r="D155" s="35"/>
      <c r="E155" s="35"/>
      <c r="F155" s="35"/>
    </row>
    <row r="156" spans="1:6" ht="15.75">
      <c r="A156" s="35"/>
      <c r="B156" s="40"/>
      <c r="C156" s="35"/>
      <c r="D156" s="35"/>
      <c r="E156" s="35"/>
      <c r="F156" s="35"/>
    </row>
    <row r="157" spans="1:6" ht="15.75">
      <c r="A157" s="35"/>
      <c r="B157" s="40"/>
      <c r="C157" s="35"/>
      <c r="D157" s="35"/>
      <c r="E157" s="35"/>
      <c r="F157" s="35"/>
    </row>
    <row r="158" spans="1:6" ht="15.75">
      <c r="A158" s="35"/>
      <c r="B158" s="40"/>
      <c r="C158" s="35"/>
      <c r="D158" s="35"/>
      <c r="E158" s="35"/>
      <c r="F158" s="35"/>
    </row>
    <row r="159" spans="1:6" ht="15.75">
      <c r="A159" s="35"/>
      <c r="B159" s="40"/>
      <c r="C159" s="35"/>
      <c r="D159" s="35"/>
      <c r="E159" s="35"/>
      <c r="F159" s="35"/>
    </row>
    <row r="160" spans="1:6" ht="15.75">
      <c r="A160" s="35"/>
      <c r="B160" s="40"/>
      <c r="C160" s="35"/>
      <c r="D160" s="35"/>
      <c r="E160" s="35"/>
      <c r="F160" s="35"/>
    </row>
    <row r="161" spans="1:6" ht="15.75">
      <c r="A161" s="35"/>
      <c r="B161" s="40"/>
      <c r="C161" s="35"/>
      <c r="D161" s="35"/>
      <c r="E161" s="35"/>
      <c r="F161" s="35"/>
    </row>
    <row r="162" spans="1:6" ht="15.75">
      <c r="A162" s="35"/>
      <c r="B162" s="40"/>
      <c r="C162" s="35"/>
      <c r="D162" s="35"/>
      <c r="E162" s="35"/>
      <c r="F162" s="35"/>
    </row>
    <row r="163" spans="1:6" ht="15.75">
      <c r="A163" s="35"/>
      <c r="B163" s="40"/>
      <c r="C163" s="35"/>
      <c r="D163" s="35"/>
      <c r="E163" s="35"/>
      <c r="F163" s="35"/>
    </row>
    <row r="164" spans="1:6" ht="15.75">
      <c r="A164" s="35"/>
      <c r="B164" s="40"/>
      <c r="C164" s="35"/>
      <c r="D164" s="35"/>
      <c r="E164" s="35"/>
      <c r="F164" s="35"/>
    </row>
    <row r="165" spans="1:6" ht="15.75">
      <c r="A165" s="35"/>
      <c r="B165" s="40"/>
      <c r="C165" s="35"/>
      <c r="D165" s="35"/>
      <c r="E165" s="35"/>
      <c r="F165" s="35"/>
    </row>
  </sheetData>
  <printOptions/>
  <pageMargins left="0.75" right="0.75" top="1" bottom="0.48" header="0.5" footer="0.39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1"/>
  <sheetViews>
    <sheetView tabSelected="1" zoomScaleSheetLayoutView="100" workbookViewId="0" topLeftCell="A24">
      <selection activeCell="E16" sqref="E16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8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3" t="s">
        <v>79</v>
      </c>
      <c r="D5" s="53"/>
      <c r="E5" s="53" t="s">
        <v>80</v>
      </c>
      <c r="F5" s="53"/>
      <c r="G5" s="3" t="s">
        <v>10</v>
      </c>
      <c r="H5" s="3" t="s">
        <v>10</v>
      </c>
    </row>
    <row r="6" spans="3:8" ht="12.75">
      <c r="C6" s="3"/>
      <c r="D6" s="3" t="s">
        <v>78</v>
      </c>
      <c r="E6" s="3"/>
      <c r="F6" s="3" t="s">
        <v>78</v>
      </c>
      <c r="G6" s="3" t="s">
        <v>39</v>
      </c>
      <c r="H6" s="3" t="s">
        <v>39</v>
      </c>
    </row>
    <row r="7" spans="3:8" ht="12.75">
      <c r="C7" s="3" t="s">
        <v>77</v>
      </c>
      <c r="D7" s="3" t="s">
        <v>38</v>
      </c>
      <c r="E7" s="3" t="s">
        <v>128</v>
      </c>
      <c r="F7" s="3" t="s">
        <v>38</v>
      </c>
      <c r="G7" s="3" t="s">
        <v>38</v>
      </c>
      <c r="H7" s="3" t="s">
        <v>11</v>
      </c>
    </row>
    <row r="8" spans="3:8" ht="12.75">
      <c r="C8" s="3" t="s">
        <v>16</v>
      </c>
      <c r="D8" s="3" t="s">
        <v>16</v>
      </c>
      <c r="E8" s="3" t="s">
        <v>45</v>
      </c>
      <c r="F8" s="3" t="s">
        <v>45</v>
      </c>
      <c r="G8" s="3" t="s">
        <v>16</v>
      </c>
      <c r="H8" s="3" t="s">
        <v>45</v>
      </c>
    </row>
    <row r="9" spans="3:8" ht="12.75">
      <c r="C9" s="3" t="s">
        <v>126</v>
      </c>
      <c r="D9" s="3" t="s">
        <v>127</v>
      </c>
      <c r="E9" s="3" t="s">
        <v>126</v>
      </c>
      <c r="F9" s="3" t="s">
        <v>127</v>
      </c>
      <c r="G9" s="4" t="s">
        <v>67</v>
      </c>
      <c r="H9" s="4" t="s">
        <v>67</v>
      </c>
    </row>
    <row r="10" ht="12.75">
      <c r="G10" s="3"/>
    </row>
    <row r="11" spans="3:8" ht="12.75">
      <c r="C11" s="3" t="s">
        <v>4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7:8" ht="12.75">
      <c r="G12" s="5"/>
      <c r="H12" s="5"/>
    </row>
    <row r="13" spans="2:8" ht="12.75">
      <c r="B13" s="2" t="s">
        <v>12</v>
      </c>
      <c r="C13" s="5">
        <f>E13-61187699</f>
        <v>22753363</v>
      </c>
      <c r="D13" s="5">
        <f>F13-69761098</f>
        <v>20416260</v>
      </c>
      <c r="E13" s="5">
        <v>83941062</v>
      </c>
      <c r="F13" s="5">
        <v>90177358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13</v>
      </c>
      <c r="C15" s="5">
        <f>E15+49978833</f>
        <v>-17675835</v>
      </c>
      <c r="D15" s="5">
        <f>F15+63203595</f>
        <v>-38285694</v>
      </c>
      <c r="E15" s="5">
        <v>-67654668</v>
      </c>
      <c r="F15" s="5">
        <v>-101489289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111</v>
      </c>
      <c r="C17" s="6">
        <f>E17-347068</f>
        <v>356543</v>
      </c>
      <c r="D17" s="6">
        <v>0</v>
      </c>
      <c r="E17" s="6">
        <v>703611</v>
      </c>
      <c r="F17" s="6">
        <v>0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152</v>
      </c>
      <c r="C19" s="5">
        <f>SUM(C13:C17)</f>
        <v>5434071</v>
      </c>
      <c r="D19" s="5">
        <f>SUM(D13:D17)</f>
        <v>-17869434</v>
      </c>
      <c r="E19" s="5">
        <f>SUM(E13:E17)</f>
        <v>16990005</v>
      </c>
      <c r="F19" s="5">
        <f>SUM(F13:F17)</f>
        <v>-11311931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34</v>
      </c>
      <c r="C21" s="5">
        <f>E21+4842853</f>
        <v>-1602576</v>
      </c>
      <c r="D21" s="5">
        <f>F21+4586768</f>
        <v>-2092576</v>
      </c>
      <c r="E21" s="5">
        <v>-6445429</v>
      </c>
      <c r="F21" s="5">
        <v>-6679344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14</v>
      </c>
      <c r="C23" s="6">
        <f>E23-1173542</f>
        <v>393029</v>
      </c>
      <c r="D23" s="6">
        <f>F23-33788</f>
        <v>663538</v>
      </c>
      <c r="E23" s="6">
        <v>1566571</v>
      </c>
      <c r="F23" s="6">
        <v>697326</v>
      </c>
      <c r="G23" s="6">
        <v>30622</v>
      </c>
      <c r="H23" s="6">
        <v>38886</v>
      </c>
    </row>
    <row r="24" spans="3:8" ht="12.75">
      <c r="C24" s="5"/>
      <c r="D24" s="5"/>
      <c r="E24" s="5"/>
      <c r="F24" s="5"/>
      <c r="G24" s="20"/>
      <c r="H24" s="20"/>
    </row>
    <row r="25" spans="2:8" ht="12.75">
      <c r="B25" s="2" t="s">
        <v>153</v>
      </c>
      <c r="C25" s="5">
        <f>SUM(C18:C23)</f>
        <v>4224524</v>
      </c>
      <c r="D25" s="5">
        <f>SUM(D18:D23)</f>
        <v>-19298472</v>
      </c>
      <c r="E25" s="5">
        <f>SUM(E18:E23)</f>
        <v>12111147</v>
      </c>
      <c r="F25" s="5">
        <f>SUM(F18:F23)</f>
        <v>-17293949</v>
      </c>
      <c r="G25" s="20">
        <f>SUM(G19:G23)</f>
        <v>-11737179</v>
      </c>
      <c r="H25" s="20">
        <f>SUM(H19:H23)</f>
        <v>-42498631</v>
      </c>
    </row>
    <row r="26" spans="3:8" ht="12.75">
      <c r="C26" s="5"/>
      <c r="D26" s="5"/>
      <c r="E26" s="5"/>
      <c r="F26" s="5"/>
      <c r="G26" s="20"/>
      <c r="H26" s="20"/>
    </row>
    <row r="27" spans="2:8" ht="12.75">
      <c r="B27" s="2" t="s">
        <v>107</v>
      </c>
      <c r="C27" s="5"/>
      <c r="D27" s="5"/>
      <c r="E27" s="5"/>
      <c r="F27" s="5"/>
      <c r="G27" s="20"/>
      <c r="H27" s="20"/>
    </row>
    <row r="28" spans="2:8" ht="12.75">
      <c r="B28" s="2" t="s">
        <v>110</v>
      </c>
      <c r="C28" s="5">
        <v>0</v>
      </c>
      <c r="D28" s="5">
        <v>0</v>
      </c>
      <c r="E28" s="5">
        <v>0</v>
      </c>
      <c r="F28" s="5">
        <v>180124649</v>
      </c>
      <c r="G28" s="20"/>
      <c r="H28" s="20"/>
    </row>
    <row r="29" spans="2:8" ht="12.75">
      <c r="B29" s="2" t="s">
        <v>112</v>
      </c>
      <c r="C29" s="5">
        <v>0</v>
      </c>
      <c r="D29" s="5">
        <f>F29+21393799</f>
        <v>-67052057</v>
      </c>
      <c r="E29" s="5">
        <v>0</v>
      </c>
      <c r="F29" s="5">
        <v>-88445856</v>
      </c>
      <c r="G29" s="20"/>
      <c r="H29" s="20"/>
    </row>
    <row r="30" spans="2:8" ht="12.75">
      <c r="B30" s="2" t="s">
        <v>113</v>
      </c>
      <c r="C30" s="5">
        <v>0</v>
      </c>
      <c r="D30" s="5">
        <f>F30+47886137</f>
        <v>41163141</v>
      </c>
      <c r="E30" s="5">
        <v>0</v>
      </c>
      <c r="F30" s="5">
        <v>-6722996</v>
      </c>
      <c r="G30" s="20"/>
      <c r="H30" s="20"/>
    </row>
    <row r="31" spans="2:8" ht="12.75">
      <c r="B31" s="2" t="s">
        <v>114</v>
      </c>
      <c r="C31" s="5">
        <v>0</v>
      </c>
      <c r="D31" s="5">
        <f>F31+24803935</f>
        <v>5000000</v>
      </c>
      <c r="E31" s="5">
        <v>0</v>
      </c>
      <c r="F31" s="5">
        <v>-19803935</v>
      </c>
      <c r="G31" s="20"/>
      <c r="H31" s="20"/>
    </row>
    <row r="32" spans="2:8" ht="12.75">
      <c r="B32" s="2" t="s">
        <v>115</v>
      </c>
      <c r="C32" s="5">
        <v>0</v>
      </c>
      <c r="D32" s="5">
        <f>F32+6462815</f>
        <v>-2781279</v>
      </c>
      <c r="E32" s="5">
        <v>0</v>
      </c>
      <c r="F32" s="5">
        <v>-9244094</v>
      </c>
      <c r="G32" s="20"/>
      <c r="H32" s="20"/>
    </row>
    <row r="33" spans="2:8" ht="12.75">
      <c r="B33" s="2" t="s">
        <v>116</v>
      </c>
      <c r="C33" s="5">
        <v>0</v>
      </c>
      <c r="D33" s="5">
        <f>F33+2714207</f>
        <v>0</v>
      </c>
      <c r="E33" s="5">
        <v>0</v>
      </c>
      <c r="F33" s="5">
        <v>-2714207</v>
      </c>
      <c r="G33" s="20"/>
      <c r="H33" s="20"/>
    </row>
    <row r="34" spans="2:8" ht="12.75">
      <c r="B34" s="2" t="s">
        <v>140</v>
      </c>
      <c r="C34" s="5"/>
      <c r="D34" s="5">
        <f>F34+30193422</f>
        <v>30193422</v>
      </c>
      <c r="E34" s="5"/>
      <c r="F34" s="5">
        <v>0</v>
      </c>
      <c r="G34" s="20"/>
      <c r="H34" s="20"/>
    </row>
    <row r="35" spans="2:8" ht="12.75">
      <c r="B35" s="2" t="s">
        <v>141</v>
      </c>
      <c r="C35" s="5">
        <f>E35-0</f>
        <v>-7940612</v>
      </c>
      <c r="D35" s="5">
        <f>F35+9417717</f>
        <v>9417717</v>
      </c>
      <c r="E35" s="5">
        <v>-7940612</v>
      </c>
      <c r="F35" s="5">
        <v>0</v>
      </c>
      <c r="G35" s="20"/>
      <c r="H35" s="20"/>
    </row>
    <row r="36" spans="2:8" ht="12.75">
      <c r="B36" s="2" t="s">
        <v>109</v>
      </c>
      <c r="C36" s="5">
        <f>E36-5000000</f>
        <v>0</v>
      </c>
      <c r="D36" s="5"/>
      <c r="E36" s="5">
        <v>5000000</v>
      </c>
      <c r="F36" s="5">
        <v>0</v>
      </c>
      <c r="G36" s="20"/>
      <c r="H36" s="20"/>
    </row>
    <row r="37" spans="2:8" ht="12.75">
      <c r="B37" s="2" t="s">
        <v>103</v>
      </c>
      <c r="C37" s="5">
        <f>E37-1154472</f>
        <v>-52000</v>
      </c>
      <c r="D37" s="5"/>
      <c r="E37" s="5">
        <v>1102472</v>
      </c>
      <c r="F37" s="5"/>
      <c r="G37" s="20"/>
      <c r="H37" s="20"/>
    </row>
    <row r="38" spans="2:8" ht="12.75">
      <c r="B38" s="2" t="s">
        <v>150</v>
      </c>
      <c r="C38" s="6">
        <f>E38</f>
        <v>6722996</v>
      </c>
      <c r="D38" s="6">
        <v>0</v>
      </c>
      <c r="E38" s="6">
        <v>6722996</v>
      </c>
      <c r="F38" s="6">
        <v>0</v>
      </c>
      <c r="G38" s="20"/>
      <c r="H38" s="20"/>
    </row>
    <row r="39" spans="3:8" ht="12.75">
      <c r="C39" s="5"/>
      <c r="D39" s="5"/>
      <c r="E39" s="5"/>
      <c r="F39" s="5"/>
      <c r="G39" s="20"/>
      <c r="H39" s="20"/>
    </row>
    <row r="40" spans="2:8" ht="12.75">
      <c r="B40" s="2" t="s">
        <v>76</v>
      </c>
      <c r="C40" s="5">
        <f>SUM(C25:C38)</f>
        <v>2954908</v>
      </c>
      <c r="D40" s="5">
        <f>SUM(D25:D38)</f>
        <v>-3357528</v>
      </c>
      <c r="E40" s="5">
        <f>SUM(E25:E38)</f>
        <v>16996003</v>
      </c>
      <c r="F40" s="5">
        <f>SUM(F25:F38)</f>
        <v>35899612</v>
      </c>
      <c r="G40" s="20"/>
      <c r="H40" s="20"/>
    </row>
    <row r="41" spans="3:8" ht="12.75">
      <c r="C41" s="5"/>
      <c r="D41" s="5"/>
      <c r="E41" s="5"/>
      <c r="F41" s="5"/>
      <c r="G41" s="20"/>
      <c r="H41" s="20"/>
    </row>
    <row r="42" spans="2:8" ht="12.75">
      <c r="B42" s="2" t="s">
        <v>15</v>
      </c>
      <c r="C42" s="6">
        <f>E42+320645</f>
        <v>-78937</v>
      </c>
      <c r="D42" s="6">
        <v>-191051</v>
      </c>
      <c r="E42" s="6">
        <v>-399582</v>
      </c>
      <c r="F42" s="6">
        <v>-189217</v>
      </c>
      <c r="G42" s="6">
        <v>0</v>
      </c>
      <c r="H42" s="6">
        <v>0</v>
      </c>
    </row>
    <row r="43" spans="3:8" ht="12.75">
      <c r="C43" s="20"/>
      <c r="D43" s="20"/>
      <c r="E43" s="20"/>
      <c r="F43" s="20"/>
      <c r="G43" s="20"/>
      <c r="H43" s="20"/>
    </row>
    <row r="44" spans="2:8" ht="19.5" customHeight="1" thickBot="1">
      <c r="B44" s="2" t="s">
        <v>84</v>
      </c>
      <c r="C44" s="34">
        <f>SUM(C40:C42)</f>
        <v>2875971</v>
      </c>
      <c r="D44" s="34">
        <f>SUM(D40:D42)</f>
        <v>-3548579</v>
      </c>
      <c r="E44" s="34">
        <f>SUM(E40:E42)</f>
        <v>16596421</v>
      </c>
      <c r="F44" s="34">
        <f>SUM(F40:F42)</f>
        <v>35710395</v>
      </c>
      <c r="G44" s="20"/>
      <c r="H44" s="20"/>
    </row>
    <row r="45" spans="3:8" ht="13.5" thickTop="1">
      <c r="C45" s="5"/>
      <c r="D45" s="5"/>
      <c r="E45" s="5"/>
      <c r="F45" s="5"/>
      <c r="G45" s="5"/>
      <c r="H45" s="5"/>
    </row>
    <row r="46" spans="3:8" ht="12.75">
      <c r="C46" s="5"/>
      <c r="D46" s="5"/>
      <c r="E46" s="5"/>
      <c r="F46" s="5"/>
      <c r="G46" s="5"/>
      <c r="H46" s="5"/>
    </row>
    <row r="47" spans="2:8" ht="12.75">
      <c r="B47" s="2" t="s">
        <v>88</v>
      </c>
      <c r="C47" s="22">
        <f>(C44)/BalSheet!C37*100</f>
        <v>1.215645459023245</v>
      </c>
      <c r="D47" s="22">
        <f>(D44)/236579751*100</f>
        <v>-1.4999504332050801</v>
      </c>
      <c r="E47" s="22">
        <f>(Income!E44-7759016)/BalSheet!C37*100</f>
        <v>3.735486643571621</v>
      </c>
      <c r="F47" s="22">
        <f>(F44)/236579751*100</f>
        <v>15.094442719233397</v>
      </c>
      <c r="G47" s="23" t="e">
        <f>#REF!/19999998*100</f>
        <v>#REF!</v>
      </c>
      <c r="H47" s="23" t="e">
        <f>#REF!/19999998*100</f>
        <v>#REF!</v>
      </c>
    </row>
    <row r="48" spans="2:8" ht="12.75">
      <c r="B48" s="2" t="s">
        <v>48</v>
      </c>
      <c r="C48" s="23">
        <f>(C44)/BalSheet!C41*100</f>
        <v>0.6671906052565281</v>
      </c>
      <c r="D48" s="22">
        <f>(D44)/BalSheet!C41*100</f>
        <v>-0.8232275536890342</v>
      </c>
      <c r="E48" s="23">
        <f>(E44)/BalSheet!C41*100</f>
        <v>3.850169619958669</v>
      </c>
      <c r="F48" s="22">
        <f>(F44)/BalSheet!C41*100</f>
        <v>8.284381189518147</v>
      </c>
      <c r="G48" s="23">
        <v>0</v>
      </c>
      <c r="H48" s="23">
        <v>0</v>
      </c>
    </row>
    <row r="49" spans="3:8" ht="12.75">
      <c r="C49" s="23"/>
      <c r="D49" s="23"/>
      <c r="E49" s="23"/>
      <c r="F49" s="23"/>
      <c r="G49" s="5"/>
      <c r="H49" s="5"/>
    </row>
    <row r="50" spans="2:8" ht="12.75">
      <c r="B50" s="2" t="s">
        <v>154</v>
      </c>
      <c r="C50" s="23"/>
      <c r="D50" s="23"/>
      <c r="E50" s="23"/>
      <c r="F50" s="23"/>
      <c r="G50" s="5"/>
      <c r="H50" s="5"/>
    </row>
    <row r="51" spans="7:8" ht="12.75">
      <c r="G51" s="5"/>
      <c r="H51" s="5"/>
    </row>
    <row r="52" spans="2:8" ht="12.75">
      <c r="B52" s="7"/>
      <c r="C52" s="7"/>
      <c r="D52" s="7"/>
      <c r="E52" s="7"/>
      <c r="F52" s="7"/>
      <c r="G52" s="5"/>
      <c r="H52" s="5"/>
    </row>
    <row r="53" spans="2:8" ht="12.75">
      <c r="B53" s="2" t="s">
        <v>85</v>
      </c>
      <c r="G53" s="5"/>
      <c r="H53" s="5"/>
    </row>
    <row r="54" spans="7:8" ht="12.75">
      <c r="G54" s="5"/>
      <c r="H54" s="5"/>
    </row>
    <row r="55" spans="7:8" ht="12.75">
      <c r="G55" s="5"/>
      <c r="H55" s="5"/>
    </row>
    <row r="56" spans="5:8" ht="12.75">
      <c r="E56" s="27">
        <f>84251089-16596421</f>
        <v>67654668</v>
      </c>
      <c r="G56" s="5"/>
      <c r="H56" s="5"/>
    </row>
    <row r="57" spans="7:8" ht="12.75">
      <c r="G57" s="5"/>
      <c r="H57" s="5"/>
    </row>
    <row r="58" spans="7:8" ht="12.75">
      <c r="G58" s="5"/>
      <c r="H58" s="5"/>
    </row>
    <row r="59" spans="7:8" ht="12.75">
      <c r="G59" s="5"/>
      <c r="H59" s="5"/>
    </row>
    <row r="60" spans="7:8" ht="12.75">
      <c r="G60" s="5"/>
      <c r="H60" s="5"/>
    </row>
    <row r="61" spans="7:8" ht="12.75">
      <c r="G61" s="5"/>
      <c r="H61" s="5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colBreaks count="1" manualBreakCount="1">
    <brk id="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4"/>
  <sheetViews>
    <sheetView zoomScaleSheetLayoutView="100" workbookViewId="0" topLeftCell="A21">
      <selection activeCell="C27" sqref="C27"/>
    </sheetView>
  </sheetViews>
  <sheetFormatPr defaultColWidth="9.140625" defaultRowHeight="12.75"/>
  <cols>
    <col min="1" max="1" width="5.421875" style="5" customWidth="1"/>
    <col min="2" max="2" width="47.57421875" style="5" customWidth="1"/>
    <col min="3" max="3" width="17.7109375" style="5" customWidth="1"/>
    <col min="4" max="4" width="16.851562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155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74</v>
      </c>
      <c r="D5" s="12" t="s">
        <v>65</v>
      </c>
    </row>
    <row r="6" spans="3:4" ht="12.75">
      <c r="C6" s="12" t="s">
        <v>75</v>
      </c>
      <c r="D6" s="12" t="s">
        <v>66</v>
      </c>
    </row>
    <row r="7" spans="3:4" ht="12.75">
      <c r="C7" s="12" t="s">
        <v>125</v>
      </c>
      <c r="D7" s="12" t="s">
        <v>73</v>
      </c>
    </row>
    <row r="8" spans="3:4" ht="12.75">
      <c r="C8" s="12" t="s">
        <v>4</v>
      </c>
      <c r="D8" s="12" t="s">
        <v>4</v>
      </c>
    </row>
    <row r="10" spans="2:4" ht="12.75">
      <c r="B10" s="5" t="s">
        <v>36</v>
      </c>
      <c r="C10" s="5">
        <v>114813145</v>
      </c>
      <c r="D10" s="5">
        <v>118374201</v>
      </c>
    </row>
    <row r="12" spans="2:4" ht="12.75">
      <c r="B12" s="5" t="s">
        <v>17</v>
      </c>
      <c r="C12" s="5">
        <f>35000000-7000000-3000000+5000000</f>
        <v>30000000</v>
      </c>
      <c r="D12" s="5">
        <v>30000000</v>
      </c>
    </row>
    <row r="14" spans="2:4" ht="12.75">
      <c r="B14" s="5" t="s">
        <v>47</v>
      </c>
      <c r="C14" s="5">
        <v>14337004</v>
      </c>
      <c r="D14" s="5">
        <v>10220470</v>
      </c>
    </row>
    <row r="16" spans="2:4" ht="12.75">
      <c r="B16" s="5" t="s">
        <v>18</v>
      </c>
      <c r="C16" s="13"/>
      <c r="D16" s="14"/>
    </row>
    <row r="17" spans="2:4" ht="12.75">
      <c r="B17" s="5" t="s">
        <v>19</v>
      </c>
      <c r="C17" s="15">
        <v>4023229</v>
      </c>
      <c r="D17" s="16">
        <v>33370678</v>
      </c>
    </row>
    <row r="18" spans="2:4" ht="12.75">
      <c r="B18" s="5" t="s">
        <v>20</v>
      </c>
      <c r="C18" s="15">
        <v>66960892</v>
      </c>
      <c r="D18" s="16">
        <v>52358400</v>
      </c>
    </row>
    <row r="19" spans="2:4" ht="12.75">
      <c r="B19" s="5" t="s">
        <v>69</v>
      </c>
      <c r="C19" s="15">
        <f>5170490-97537</f>
        <v>5072953</v>
      </c>
      <c r="D19" s="16">
        <v>6782731</v>
      </c>
    </row>
    <row r="20" spans="2:4" ht="12.75">
      <c r="B20" s="5" t="s">
        <v>70</v>
      </c>
      <c r="C20" s="15">
        <f>13735606-7940612</f>
        <v>5794994</v>
      </c>
      <c r="D20" s="16">
        <v>16264195</v>
      </c>
    </row>
    <row r="21" spans="2:4" ht="12.75">
      <c r="B21" s="5" t="s">
        <v>21</v>
      </c>
      <c r="C21" s="15">
        <v>2908001</v>
      </c>
      <c r="D21" s="16">
        <v>3368000</v>
      </c>
    </row>
    <row r="22" spans="3:4" ht="12.75">
      <c r="C22" s="17">
        <f>SUM(C17:C21)</f>
        <v>84760069</v>
      </c>
      <c r="D22" s="18">
        <f>SUM(D17:D21)</f>
        <v>112144004</v>
      </c>
    </row>
    <row r="23" spans="3:4" ht="12.75">
      <c r="C23" s="15"/>
      <c r="D23" s="16"/>
    </row>
    <row r="24" spans="2:4" ht="12.75">
      <c r="B24" s="5" t="s">
        <v>22</v>
      </c>
      <c r="C24" s="15"/>
      <c r="D24" s="16"/>
    </row>
    <row r="25" spans="2:4" ht="12.75">
      <c r="B25" s="5" t="s">
        <v>23</v>
      </c>
      <c r="C25" s="15">
        <v>0</v>
      </c>
      <c r="D25" s="16">
        <v>35000000</v>
      </c>
    </row>
    <row r="26" spans="2:4" ht="12.75">
      <c r="B26" s="5" t="s">
        <v>71</v>
      </c>
      <c r="C26" s="15">
        <f>5628770+208874-183001+250000</f>
        <v>5904643</v>
      </c>
      <c r="D26" s="16">
        <v>5325763</v>
      </c>
    </row>
    <row r="27" spans="2:4" ht="12.75">
      <c r="B27" s="5" t="s">
        <v>72</v>
      </c>
      <c r="C27" s="15">
        <v>6090239</v>
      </c>
      <c r="D27" s="16">
        <f>12673593-5186056</f>
        <v>7487537</v>
      </c>
    </row>
    <row r="28" spans="2:4" ht="12.75">
      <c r="B28" s="5" t="s">
        <v>24</v>
      </c>
      <c r="C28" s="15">
        <v>235152</v>
      </c>
      <c r="D28" s="16">
        <v>82596</v>
      </c>
    </row>
    <row r="29" spans="3:4" ht="12.75">
      <c r="C29" s="15"/>
      <c r="D29" s="16"/>
    </row>
    <row r="30" spans="3:4" ht="12.75">
      <c r="C30" s="18">
        <f>SUM(C25:C28)</f>
        <v>12230034</v>
      </c>
      <c r="D30" s="18">
        <f>SUM(D25:D28)</f>
        <v>47895896</v>
      </c>
    </row>
    <row r="32" spans="2:4" ht="12.75">
      <c r="B32" s="5" t="s">
        <v>121</v>
      </c>
      <c r="C32" s="5">
        <f>C22-C30</f>
        <v>72530035</v>
      </c>
      <c r="D32" s="5">
        <f>D22-D30</f>
        <v>64248108</v>
      </c>
    </row>
    <row r="33" spans="3:4" ht="18.75" customHeight="1" thickBot="1">
      <c r="C33" s="10">
        <f>C10+C12+C14+C32</f>
        <v>231680184</v>
      </c>
      <c r="D33" s="10">
        <f>D10+D12+D14+D32</f>
        <v>222842779</v>
      </c>
    </row>
    <row r="34" ht="13.5" thickTop="1"/>
    <row r="36" ht="12.75">
      <c r="B36" s="5" t="s">
        <v>122</v>
      </c>
    </row>
    <row r="37" spans="2:4" ht="12.75">
      <c r="B37" s="5" t="s">
        <v>25</v>
      </c>
      <c r="C37" s="5">
        <v>236579751</v>
      </c>
      <c r="D37" s="5">
        <v>236579751</v>
      </c>
    </row>
    <row r="38" spans="2:4" ht="12.75">
      <c r="B38" s="5" t="s">
        <v>49</v>
      </c>
      <c r="C38" s="5">
        <v>113652404</v>
      </c>
      <c r="D38" s="5">
        <v>113652404</v>
      </c>
    </row>
    <row r="39" spans="2:4" ht="12.75">
      <c r="B39" s="5" t="s">
        <v>50</v>
      </c>
      <c r="C39" s="5">
        <v>68197111</v>
      </c>
      <c r="D39" s="5">
        <v>68197111</v>
      </c>
    </row>
    <row r="40" spans="2:4" ht="12.75">
      <c r="B40" s="5" t="s">
        <v>51</v>
      </c>
      <c r="C40" s="6">
        <v>12627613</v>
      </c>
      <c r="D40" s="6">
        <v>12627613</v>
      </c>
    </row>
    <row r="41" spans="3:4" ht="12.75">
      <c r="C41" s="5">
        <f>SUM(C37:C40)</f>
        <v>431056879</v>
      </c>
      <c r="D41" s="5">
        <f>SUM(D37:D40)</f>
        <v>431056879</v>
      </c>
    </row>
    <row r="42" spans="2:4" ht="12.75">
      <c r="B42" s="5" t="s">
        <v>26</v>
      </c>
      <c r="C42" s="5">
        <v>5379421</v>
      </c>
      <c r="D42" s="5">
        <v>5379421</v>
      </c>
    </row>
    <row r="43" spans="2:4" ht="12.75">
      <c r="B43" s="5" t="s">
        <v>142</v>
      </c>
      <c r="C43" s="5">
        <v>2854331</v>
      </c>
      <c r="D43" s="5">
        <v>2854331</v>
      </c>
    </row>
    <row r="44" spans="2:4" ht="12.75">
      <c r="B44" s="5" t="s">
        <v>27</v>
      </c>
      <c r="C44" s="6">
        <f>-359554124-7940612-208874+183001-97537-250000</f>
        <v>-367868146</v>
      </c>
      <c r="D44" s="6">
        <f>-381891607+5186056</f>
        <v>-376705551</v>
      </c>
    </row>
    <row r="45" spans="3:4" ht="12.75">
      <c r="C45" s="5">
        <f>SUM(C41:C44)</f>
        <v>71422485</v>
      </c>
      <c r="D45" s="5">
        <f>SUM(D41:D44)</f>
        <v>62585080</v>
      </c>
    </row>
    <row r="46" spans="2:4" ht="12.75">
      <c r="B46" s="5" t="s">
        <v>64</v>
      </c>
      <c r="C46" s="5">
        <v>160257699</v>
      </c>
      <c r="D46" s="5">
        <v>160257699</v>
      </c>
    </row>
    <row r="47" spans="3:256" ht="16.5" customHeight="1" thickBot="1">
      <c r="C47" s="10">
        <f>SUM(C45:C46)</f>
        <v>231680184</v>
      </c>
      <c r="D47" s="10">
        <f>SUM(D45:D46)</f>
        <v>222842779</v>
      </c>
      <c r="IV47" s="5">
        <f>SUM(A47:IU47)</f>
        <v>454522963</v>
      </c>
    </row>
    <row r="48" spans="3:4" ht="16.5" customHeight="1" thickTop="1">
      <c r="C48" s="20"/>
      <c r="D48" s="20"/>
    </row>
    <row r="49" spans="2:4" ht="16.5" customHeight="1">
      <c r="B49" s="5" t="s">
        <v>68</v>
      </c>
      <c r="C49" s="32">
        <f>(C45-C14)/C37</f>
        <v>0.24129487311870576</v>
      </c>
      <c r="D49" s="32">
        <f>(D45-D14)/D37</f>
        <v>0.22134020252646222</v>
      </c>
    </row>
    <row r="51" ht="12.75">
      <c r="B51" s="19" t="s">
        <v>85</v>
      </c>
    </row>
    <row r="54" ht="12.75">
      <c r="C54" s="5">
        <f>C33-C47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50"/>
  <sheetViews>
    <sheetView zoomScaleSheetLayoutView="75" workbookViewId="0" topLeftCell="A16">
      <selection activeCell="H35" sqref="H35"/>
    </sheetView>
  </sheetViews>
  <sheetFormatPr defaultColWidth="9.140625" defaultRowHeight="12.75"/>
  <cols>
    <col min="1" max="1" width="4.57421875" style="2" customWidth="1"/>
    <col min="2" max="2" width="32.00390625" style="2" customWidth="1"/>
    <col min="3" max="3" width="12.28125" style="2" customWidth="1"/>
    <col min="4" max="4" width="11.140625" style="2" customWidth="1"/>
    <col min="5" max="5" width="11.8515625" style="2" customWidth="1"/>
    <col min="6" max="6" width="11.57421875" style="2" customWidth="1"/>
    <col min="7" max="7" width="13.00390625" style="2" customWidth="1"/>
    <col min="8" max="8" width="11.421875" style="2" customWidth="1"/>
    <col min="9" max="9" width="13.28125" style="2" customWidth="1"/>
    <col min="10" max="10" width="13.00390625" style="2" customWidth="1"/>
    <col min="11" max="16384" width="9.140625" style="2" customWidth="1"/>
  </cols>
  <sheetData>
    <row r="3" spans="2:10" ht="12.75">
      <c r="B3" s="30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30" t="s">
        <v>62</v>
      </c>
      <c r="C4" s="1"/>
      <c r="D4" s="1"/>
      <c r="E4" s="1"/>
      <c r="F4" s="1"/>
      <c r="G4" s="1"/>
      <c r="H4" s="1"/>
      <c r="I4" s="1"/>
      <c r="J4" s="1"/>
    </row>
    <row r="5" spans="2:10" ht="12.75">
      <c r="B5" s="30" t="s">
        <v>149</v>
      </c>
      <c r="C5" s="1"/>
      <c r="D5" s="1"/>
      <c r="E5" s="1"/>
      <c r="F5" s="1"/>
      <c r="G5" s="1"/>
      <c r="H5" s="1"/>
      <c r="I5" s="1"/>
      <c r="J5" s="1"/>
    </row>
    <row r="6" ht="16.5" customHeight="1"/>
    <row r="7" spans="2:10" ht="12.75">
      <c r="B7" s="8"/>
      <c r="C7" s="3"/>
      <c r="D7" s="3"/>
      <c r="E7" s="3"/>
      <c r="F7" s="3"/>
      <c r="G7" s="3" t="s">
        <v>30</v>
      </c>
      <c r="H7" s="3"/>
      <c r="I7" s="3"/>
      <c r="J7" s="3"/>
    </row>
    <row r="8" spans="2:10" ht="12.75">
      <c r="B8" s="31"/>
      <c r="C8" s="3" t="s">
        <v>28</v>
      </c>
      <c r="D8" s="3"/>
      <c r="E8" s="3"/>
      <c r="F8" s="3"/>
      <c r="G8" s="3" t="s">
        <v>35</v>
      </c>
      <c r="H8" s="3" t="s">
        <v>86</v>
      </c>
      <c r="I8" s="3" t="s">
        <v>31</v>
      </c>
      <c r="J8" s="3"/>
    </row>
    <row r="9" spans="2:10" ht="12.75">
      <c r="B9" s="9"/>
      <c r="C9" s="3" t="s">
        <v>29</v>
      </c>
      <c r="D9" s="3" t="s">
        <v>52</v>
      </c>
      <c r="E9" s="3" t="s">
        <v>53</v>
      </c>
      <c r="F9" s="3" t="s">
        <v>54</v>
      </c>
      <c r="G9" s="3" t="s">
        <v>29</v>
      </c>
      <c r="H9" s="3" t="s">
        <v>87</v>
      </c>
      <c r="I9" s="3" t="s">
        <v>32</v>
      </c>
      <c r="J9" s="3" t="s">
        <v>33</v>
      </c>
    </row>
    <row r="10" spans="2:10" ht="12.75">
      <c r="B10" s="8"/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</row>
    <row r="11" ht="18.75" customHeight="1"/>
    <row r="12" spans="2:10" ht="19.5" customHeight="1">
      <c r="B12" s="46" t="s">
        <v>97</v>
      </c>
      <c r="C12" s="20"/>
      <c r="D12" s="20"/>
      <c r="E12" s="20"/>
      <c r="F12" s="20"/>
      <c r="G12" s="20"/>
      <c r="H12" s="20"/>
      <c r="I12" s="20"/>
      <c r="J12" s="20"/>
    </row>
    <row r="13" ht="12.75">
      <c r="B13" s="46" t="s">
        <v>131</v>
      </c>
    </row>
    <row r="14" spans="2:10" ht="12.75">
      <c r="B14" s="46"/>
      <c r="C14" s="26"/>
      <c r="D14" s="26"/>
      <c r="E14" s="26"/>
      <c r="F14" s="26"/>
      <c r="G14" s="26"/>
      <c r="H14" s="26"/>
      <c r="I14" s="26"/>
      <c r="J14" s="20"/>
    </row>
    <row r="15" spans="2:10" ht="12.75">
      <c r="B15" s="2" t="s">
        <v>98</v>
      </c>
      <c r="C15" s="26">
        <v>19999998</v>
      </c>
      <c r="D15" s="26">
        <v>0</v>
      </c>
      <c r="E15" s="26">
        <v>0</v>
      </c>
      <c r="F15" s="26">
        <v>0</v>
      </c>
      <c r="G15" s="26">
        <v>8233752</v>
      </c>
      <c r="H15" s="26">
        <v>0</v>
      </c>
      <c r="I15" s="26">
        <v>-412415946</v>
      </c>
      <c r="J15" s="20">
        <f>SUM(C15:I15)</f>
        <v>-384182196</v>
      </c>
    </row>
    <row r="16" spans="3:10" ht="12.75">
      <c r="C16" s="26"/>
      <c r="D16" s="26"/>
      <c r="E16" s="26"/>
      <c r="F16" s="26"/>
      <c r="G16" s="26"/>
      <c r="H16" s="26"/>
      <c r="I16" s="26"/>
      <c r="J16" s="20"/>
    </row>
    <row r="17" spans="2:10" ht="12.75">
      <c r="B17" s="2" t="s">
        <v>55</v>
      </c>
      <c r="C17" s="26">
        <v>210265947</v>
      </c>
      <c r="D17" s="26">
        <v>113652404</v>
      </c>
      <c r="E17" s="26">
        <v>68197111</v>
      </c>
      <c r="F17" s="26">
        <v>18941419</v>
      </c>
      <c r="G17" s="26">
        <v>0</v>
      </c>
      <c r="H17" s="26">
        <v>0</v>
      </c>
      <c r="I17" s="26">
        <v>0</v>
      </c>
      <c r="J17" s="20">
        <f>SUM(C17:I17)</f>
        <v>411056881</v>
      </c>
    </row>
    <row r="18" spans="3:10" ht="12.75">
      <c r="C18" s="26"/>
      <c r="D18" s="26"/>
      <c r="E18" s="26"/>
      <c r="F18" s="26"/>
      <c r="G18" s="26"/>
      <c r="H18" s="26"/>
      <c r="I18" s="26"/>
      <c r="J18" s="20"/>
    </row>
    <row r="19" spans="2:10" ht="12.75">
      <c r="B19" s="2" t="s">
        <v>117</v>
      </c>
      <c r="C19" s="26">
        <v>6313806</v>
      </c>
      <c r="D19" s="26"/>
      <c r="E19" s="26"/>
      <c r="F19" s="26">
        <v>-6313806</v>
      </c>
      <c r="G19" s="26"/>
      <c r="H19" s="26"/>
      <c r="I19" s="26"/>
      <c r="J19" s="20"/>
    </row>
    <row r="20" spans="3:10" ht="12.75">
      <c r="C20" s="26"/>
      <c r="D20" s="26"/>
      <c r="E20" s="26"/>
      <c r="F20" s="26"/>
      <c r="G20" s="26"/>
      <c r="H20" s="26"/>
      <c r="I20" s="26"/>
      <c r="J20" s="20"/>
    </row>
    <row r="21" spans="2:10" ht="12.75">
      <c r="B21" s="2" t="s">
        <v>63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35710395</v>
      </c>
      <c r="J21" s="20">
        <f>SUM(C21:I21)</f>
        <v>35710395</v>
      </c>
    </row>
    <row r="22" spans="3:10" ht="12.75">
      <c r="C22" s="26"/>
      <c r="D22" s="26"/>
      <c r="E22" s="26"/>
      <c r="F22" s="26"/>
      <c r="G22" s="26"/>
      <c r="H22" s="26"/>
      <c r="I22" s="26"/>
      <c r="J22" s="20"/>
    </row>
    <row r="23" spans="3:10" ht="12.75">
      <c r="C23" s="26"/>
      <c r="D23" s="26"/>
      <c r="E23" s="26"/>
      <c r="F23" s="26"/>
      <c r="G23" s="26"/>
      <c r="H23" s="26"/>
      <c r="I23" s="26"/>
      <c r="J23" s="20"/>
    </row>
    <row r="24" spans="2:10" ht="13.5" thickBot="1">
      <c r="B24" s="2" t="s">
        <v>134</v>
      </c>
      <c r="C24" s="47">
        <f aca="true" t="shared" si="0" ref="C24:H24">SUM(C15:C21)</f>
        <v>236579751</v>
      </c>
      <c r="D24" s="47">
        <f t="shared" si="0"/>
        <v>113652404</v>
      </c>
      <c r="E24" s="47">
        <f t="shared" si="0"/>
        <v>68197111</v>
      </c>
      <c r="F24" s="47">
        <f t="shared" si="0"/>
        <v>12627613</v>
      </c>
      <c r="G24" s="47">
        <f t="shared" si="0"/>
        <v>8233752</v>
      </c>
      <c r="H24" s="47">
        <f t="shared" si="0"/>
        <v>0</v>
      </c>
      <c r="I24" s="47">
        <f>SUM(I15:I22)</f>
        <v>-376705551</v>
      </c>
      <c r="J24" s="47">
        <f>SUM(J15:J22)</f>
        <v>62585080</v>
      </c>
    </row>
    <row r="25" spans="3:10" ht="13.5" thickTop="1">
      <c r="C25" s="48"/>
      <c r="D25" s="48"/>
      <c r="E25" s="48"/>
      <c r="F25" s="48"/>
      <c r="G25" s="48"/>
      <c r="H25" s="48"/>
      <c r="I25" s="48"/>
      <c r="J25" s="48"/>
    </row>
    <row r="26" spans="2:10" ht="12.75">
      <c r="B26" s="46" t="s">
        <v>132</v>
      </c>
      <c r="C26" s="48"/>
      <c r="D26" s="48"/>
      <c r="E26" s="48"/>
      <c r="F26" s="48"/>
      <c r="G26" s="48"/>
      <c r="H26" s="48"/>
      <c r="I26" s="48"/>
      <c r="J26" s="48"/>
    </row>
    <row r="27" spans="2:10" ht="12.75">
      <c r="B27" s="46" t="s">
        <v>133</v>
      </c>
      <c r="C27" s="48"/>
      <c r="D27" s="48"/>
      <c r="E27" s="48"/>
      <c r="F27" s="48"/>
      <c r="G27" s="48"/>
      <c r="H27" s="48"/>
      <c r="I27" s="48"/>
      <c r="J27" s="48"/>
    </row>
    <row r="28" spans="2:10" ht="12.75">
      <c r="B28" s="46"/>
      <c r="C28" s="26"/>
      <c r="D28" s="26"/>
      <c r="E28" s="26"/>
      <c r="F28" s="26"/>
      <c r="G28" s="26"/>
      <c r="H28" s="26"/>
      <c r="I28" s="26"/>
      <c r="J28" s="20"/>
    </row>
    <row r="29" spans="2:10" ht="12.75">
      <c r="B29" s="49" t="s">
        <v>99</v>
      </c>
      <c r="C29" s="26">
        <v>236579751</v>
      </c>
      <c r="D29" s="26">
        <v>113652404</v>
      </c>
      <c r="E29" s="26">
        <v>68197111</v>
      </c>
      <c r="F29" s="26">
        <v>12627613</v>
      </c>
      <c r="G29" s="26">
        <v>5379421</v>
      </c>
      <c r="H29" s="26">
        <v>2854331</v>
      </c>
      <c r="I29" s="26">
        <v>-376705551</v>
      </c>
      <c r="J29" s="20">
        <f>SUM(C29:I29)</f>
        <v>62585080</v>
      </c>
    </row>
    <row r="30" spans="2:10" ht="12.75">
      <c r="B30" s="49"/>
      <c r="C30" s="26"/>
      <c r="D30" s="26"/>
      <c r="E30" s="26"/>
      <c r="F30" s="26"/>
      <c r="G30" s="26"/>
      <c r="H30" s="26"/>
      <c r="I30" s="26"/>
      <c r="J30" s="20"/>
    </row>
    <row r="31" spans="2:10" ht="12.75">
      <c r="B31" s="2" t="s">
        <v>63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f>+Income!E44</f>
        <v>16596421</v>
      </c>
      <c r="J31" s="20">
        <f>SUM(C31:I31)</f>
        <v>16596421</v>
      </c>
    </row>
    <row r="32" spans="3:10" ht="12.75">
      <c r="C32" s="26"/>
      <c r="D32" s="26"/>
      <c r="E32" s="26"/>
      <c r="F32" s="26"/>
      <c r="G32" s="26"/>
      <c r="H32" s="26"/>
      <c r="I32" s="26"/>
      <c r="J32" s="26"/>
    </row>
    <row r="33" spans="2:10" ht="12.75">
      <c r="B33" s="2" t="s">
        <v>100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f>-7779085+20069</f>
        <v>-7759016</v>
      </c>
      <c r="J33" s="20">
        <f>SUM(C33:I33)</f>
        <v>-7759016</v>
      </c>
    </row>
    <row r="34" spans="2:10" ht="12.75">
      <c r="B34" s="2" t="s">
        <v>102</v>
      </c>
      <c r="C34" s="26"/>
      <c r="D34" s="26"/>
      <c r="E34" s="26"/>
      <c r="F34" s="26"/>
      <c r="G34" s="26"/>
      <c r="H34" s="26"/>
      <c r="I34" s="26"/>
      <c r="J34" s="20"/>
    </row>
    <row r="35" spans="2:10" ht="12.75">
      <c r="B35" s="2" t="s">
        <v>124</v>
      </c>
      <c r="C35" s="28"/>
      <c r="D35" s="28"/>
      <c r="E35" s="28"/>
      <c r="F35" s="28"/>
      <c r="G35" s="28"/>
      <c r="H35" s="28"/>
      <c r="I35" s="20"/>
      <c r="J35" s="20"/>
    </row>
    <row r="36" spans="3:10" ht="12.75">
      <c r="C36" s="28"/>
      <c r="D36" s="28"/>
      <c r="E36" s="28"/>
      <c r="F36" s="28"/>
      <c r="G36" s="28"/>
      <c r="H36" s="28"/>
      <c r="I36" s="20"/>
      <c r="J36" s="20"/>
    </row>
    <row r="37" spans="3:10" ht="12.75">
      <c r="C37" s="28"/>
      <c r="D37" s="28"/>
      <c r="E37" s="28"/>
      <c r="F37" s="28"/>
      <c r="G37" s="28"/>
      <c r="H37" s="28"/>
      <c r="I37" s="28"/>
      <c r="J37" s="28"/>
    </row>
    <row r="38" spans="2:10" ht="15" customHeight="1" thickBot="1">
      <c r="B38" s="2" t="s">
        <v>135</v>
      </c>
      <c r="C38" s="25">
        <f aca="true" t="shared" si="1" ref="C38:J38">SUM(C29:C36)</f>
        <v>236579751</v>
      </c>
      <c r="D38" s="25">
        <f t="shared" si="1"/>
        <v>113652404</v>
      </c>
      <c r="E38" s="25">
        <f t="shared" si="1"/>
        <v>68197111</v>
      </c>
      <c r="F38" s="25">
        <f t="shared" si="1"/>
        <v>12627613</v>
      </c>
      <c r="G38" s="25">
        <f t="shared" si="1"/>
        <v>5379421</v>
      </c>
      <c r="H38" s="25">
        <f t="shared" si="1"/>
        <v>2854331</v>
      </c>
      <c r="I38" s="25">
        <f t="shared" si="1"/>
        <v>-367868146</v>
      </c>
      <c r="J38" s="25">
        <f t="shared" si="1"/>
        <v>71422485</v>
      </c>
    </row>
    <row r="39" spans="3:10" ht="14.25" customHeight="1" thickTop="1">
      <c r="C39" s="29"/>
      <c r="D39" s="29"/>
      <c r="E39" s="29"/>
      <c r="F39" s="29"/>
      <c r="G39" s="29"/>
      <c r="H39" s="29"/>
      <c r="I39" s="29"/>
      <c r="J39" s="29"/>
    </row>
    <row r="40" ht="12.75">
      <c r="B40" s="7"/>
    </row>
    <row r="41" ht="12.75">
      <c r="B41" s="7" t="s">
        <v>56</v>
      </c>
    </row>
    <row r="42" ht="12.75">
      <c r="B42" s="7"/>
    </row>
    <row r="43" ht="12.75">
      <c r="B43" s="7"/>
    </row>
    <row r="44" ht="12.75">
      <c r="B44" s="7" t="s">
        <v>85</v>
      </c>
    </row>
    <row r="47" ht="12.75">
      <c r="I47" s="26"/>
    </row>
    <row r="49" ht="12.75">
      <c r="I49" s="33"/>
    </row>
    <row r="50" ht="12.75">
      <c r="I50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Wong Kooi Vee</cp:lastModifiedBy>
  <cp:lastPrinted>2005-02-21T21:34:09Z</cp:lastPrinted>
  <dcterms:created xsi:type="dcterms:W3CDTF">2002-11-14T01:39:00Z</dcterms:created>
  <dcterms:modified xsi:type="dcterms:W3CDTF">2005-02-22T02:21:48Z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